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F:\LICITACIONES\Licitaciones 2025\CS-2025 5101 0013 Hospital de Jerez\PLIEGOS\"/>
    </mc:Choice>
  </mc:AlternateContent>
  <xr:revisionPtr revIDLastSave="0" documentId="8_{EA489785-B028-4118-B02E-3E12926050BB}" xr6:coauthVersionLast="47" xr6:coauthVersionMax="47" xr10:uidLastSave="{00000000-0000-0000-0000-000000000000}"/>
  <bookViews>
    <workbookView xWindow="28680" yWindow="-120" windowWidth="29040" windowHeight="15840" xr2:uid="{BA7169C8-9B66-4F00-95CD-3E6A8BA15C0C}"/>
  </bookViews>
  <sheets>
    <sheet name="OFERTA ECONOMICA" sheetId="1" r:id="rId1"/>
  </sheets>
  <externalReferences>
    <externalReference r:id="rId2"/>
  </externalReferences>
  <definedNames>
    <definedName name="DATA19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3" i="1" l="1"/>
  <c r="F72" i="1"/>
  <c r="F71" i="1"/>
  <c r="F70" i="1"/>
  <c r="F69" i="1"/>
  <c r="F68" i="1"/>
  <c r="F66" i="1"/>
  <c r="F65" i="1"/>
  <c r="F64" i="1"/>
  <c r="F63" i="1"/>
  <c r="F62" i="1"/>
  <c r="F61" i="1"/>
  <c r="F60" i="1"/>
  <c r="F59" i="1"/>
  <c r="F58" i="1"/>
  <c r="F56" i="1"/>
  <c r="F55" i="1"/>
  <c r="F54" i="1"/>
  <c r="F53" i="1"/>
  <c r="F52" i="1"/>
  <c r="F51" i="1"/>
  <c r="F49" i="1"/>
  <c r="F48" i="1"/>
  <c r="F47" i="1"/>
  <c r="F46" i="1"/>
  <c r="F45" i="1"/>
  <c r="F44" i="1"/>
  <c r="F43" i="1"/>
  <c r="F42" i="1"/>
  <c r="F41" i="1"/>
  <c r="F39" i="1"/>
  <c r="F38" i="1"/>
  <c r="F37" i="1"/>
  <c r="F36" i="1"/>
  <c r="F34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4" i="1"/>
  <c r="F13" i="1"/>
  <c r="F12" i="1"/>
  <c r="F10" i="1"/>
  <c r="F9" i="1"/>
  <c r="F7" i="1"/>
  <c r="F6" i="1"/>
  <c r="F5" i="1"/>
  <c r="C72" i="1"/>
  <c r="C71" i="1"/>
  <c r="C70" i="1"/>
  <c r="D66" i="1"/>
  <c r="D65" i="1"/>
  <c r="D64" i="1"/>
  <c r="D54" i="1" s="1"/>
  <c r="D63" i="1"/>
  <c r="D62" i="1"/>
  <c r="D61" i="1"/>
  <c r="D51" i="1" s="1"/>
  <c r="D60" i="1"/>
  <c r="D59" i="1"/>
  <c r="D58" i="1"/>
  <c r="D56" i="1"/>
  <c r="C47" i="1"/>
  <c r="C46" i="1"/>
  <c r="C45" i="1"/>
  <c r="C43" i="1"/>
  <c r="C42" i="1"/>
  <c r="C41" i="1"/>
  <c r="D39" i="1"/>
  <c r="C39" i="1"/>
  <c r="D38" i="1"/>
  <c r="D37" i="1"/>
  <c r="C37" i="1"/>
  <c r="D36" i="1"/>
  <c r="C36" i="1"/>
  <c r="D34" i="1"/>
  <c r="C34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D19" i="1"/>
  <c r="C19" i="1"/>
  <c r="D18" i="1"/>
  <c r="C18" i="1"/>
  <c r="D17" i="1"/>
  <c r="C17" i="1"/>
  <c r="D16" i="1"/>
  <c r="C16" i="1"/>
  <c r="D14" i="1"/>
  <c r="C14" i="1"/>
  <c r="D10" i="1"/>
  <c r="C10" i="1"/>
  <c r="D9" i="1"/>
  <c r="C9" i="1"/>
  <c r="D7" i="1"/>
  <c r="C7" i="1"/>
  <c r="D6" i="1"/>
  <c r="C6" i="1"/>
  <c r="D5" i="1"/>
  <c r="C5" i="1"/>
  <c r="D53" i="1" l="1"/>
  <c r="D52" i="1"/>
  <c r="D55" i="1"/>
  <c r="F74" i="1" l="1"/>
  <c r="C80" i="1" s="1"/>
</calcChain>
</file>

<file path=xl/sharedStrings.xml><?xml version="1.0" encoding="utf-8"?>
<sst xmlns="http://schemas.openxmlformats.org/spreadsheetml/2006/main" count="79" uniqueCount="73">
  <si>
    <t>(A) Estimación consumo 2 años</t>
  </si>
  <si>
    <t>(B) Precio Max Unitario</t>
  </si>
  <si>
    <t>(C)Oferta economica unitaria</t>
  </si>
  <si>
    <t>Precio contrato (C*A)</t>
  </si>
  <si>
    <t>FORFAIT URGENCIAS     (Incluye: honorarios médicos, las curas, suturas, inyectables, radiología convencional, medicación administrada, analítica básica y ECG en caso de ser necesario, así como cualquier otra actuación médica, incluida consulta de especialista o prueba que sea precisa para la correcta asistencia de urgencias al paciente)</t>
  </si>
  <si>
    <t>CONSULTA REHABILITACION  (PRIMERA CONSULTA)</t>
  </si>
  <si>
    <t>REHABILITACIÓN</t>
  </si>
  <si>
    <t>CONSULTAS</t>
  </si>
  <si>
    <t>CONSULTA ESPECIALISTA (PRIMERA CONSULTA)</t>
  </si>
  <si>
    <t>REVISION ESPECIALISTA (CONSULTA SUCESIVA)</t>
  </si>
  <si>
    <t>TAC</t>
  </si>
  <si>
    <t xml:space="preserve">CURAS </t>
  </si>
  <si>
    <t>CURA GRANDE</t>
  </si>
  <si>
    <t>CURA MEDIANA</t>
  </si>
  <si>
    <t>CURA PEQUEÑA</t>
  </si>
  <si>
    <t>PRUEBAS DIAGNOSTICAS</t>
  </si>
  <si>
    <t>RESONANCIA MAGNETICA</t>
  </si>
  <si>
    <t xml:space="preserve">RX </t>
  </si>
  <si>
    <t>ECOGRAFIA</t>
  </si>
  <si>
    <t>ECODOPPLER</t>
  </si>
  <si>
    <t>ECOCARDIOGRAMA</t>
  </si>
  <si>
    <t>ELECTROENCEFALOGRAMA</t>
  </si>
  <si>
    <t>ELECTROCARDIOGRAMA</t>
  </si>
  <si>
    <t>ELECTROMIOGRAMA UN MIEMBRO</t>
  </si>
  <si>
    <t>ERGOMETRIA</t>
  </si>
  <si>
    <t>DENSIOMETRIA</t>
  </si>
  <si>
    <t>HOLTER (E.C.G. DINAMICO)</t>
  </si>
  <si>
    <t>HOLTER DE PRESIÓN ARTERIAL</t>
  </si>
  <si>
    <t>ESPIROMETRÍA SIMPLE</t>
  </si>
  <si>
    <t>ORTOPANTOMOGRAFIA</t>
  </si>
  <si>
    <t>BIOPSIA SIMPLE</t>
  </si>
  <si>
    <t>PRUEBAS EPICUTANEAS</t>
  </si>
  <si>
    <t>ANALITICAS</t>
  </si>
  <si>
    <t xml:space="preserve">HEMOGRAMA COMPLETO </t>
  </si>
  <si>
    <t>INTERVENCIONES QUIRURGICAS</t>
  </si>
  <si>
    <t>PREOPERATORIO                                                                                                                                            Incluye: Visita preanestésica, Rx.torax, Electrocardiograma, Hemograma, Tiempo de Protrombina, Indice de Quit, APTT, Sodio, Potasio, Fibrinogeno, Glucosa, Urea, Creatinina</t>
  </si>
  <si>
    <t>ESTACIA EN PLANTA</t>
  </si>
  <si>
    <t>ESTANCIA EN UCI</t>
  </si>
  <si>
    <t>HOSPITAL DE DIA</t>
  </si>
  <si>
    <r>
      <rPr>
        <b/>
        <u/>
        <sz val="10"/>
        <rFont val="Calibri"/>
        <family val="2"/>
      </rPr>
      <t>FORFAIT POR GRUPO QUIRÚRGICO</t>
    </r>
    <r>
      <rPr>
        <b/>
        <sz val="10"/>
        <rFont val="Calibri"/>
        <family val="2"/>
      </rPr>
      <t>:  Incluye</t>
    </r>
    <r>
      <rPr>
        <sz val="10"/>
        <rFont val="Calibri"/>
        <family val="2"/>
      </rPr>
      <t xml:space="preserve">;  Derechos de Quirófano, Dotación quirófano (equipos anestésicos, monitores, aparataje, etc), Sala despertar, gases medicinales, Medicación importe inferior 50€, fungibles importe inferior 50€, enfermeria- </t>
    </r>
    <r>
      <rPr>
        <b/>
        <sz val="10"/>
        <rFont val="Calibri"/>
        <family val="2"/>
      </rPr>
      <t>Excluye</t>
    </r>
    <r>
      <rPr>
        <sz val="10"/>
        <rFont val="Calibri"/>
        <family val="2"/>
      </rPr>
      <t>; HHMM, Ayudantia, Anestesia, Material osteosíntesis, Banco tejidos.</t>
    </r>
  </si>
  <si>
    <t>FORFAIT INTERVENCION QUIRÚRGICA GRUPO 0</t>
  </si>
  <si>
    <t>FORFAIT INTERVENCION QUIRÚRGICA GRUPO 1</t>
  </si>
  <si>
    <t>FORFAIT INTERVENCION QUIRÚRGICA GRUPO 2</t>
  </si>
  <si>
    <t>FORFAIT INTERVENCION QUIRÚRGICA GRUPO 3</t>
  </si>
  <si>
    <t>FORFAIT INTERVENCION QUIRÚRGICA GRUPO 4</t>
  </si>
  <si>
    <t>FORFAIT INTERVENCION QUIRÚRGICA GRUPO 5</t>
  </si>
  <si>
    <t>FORFAIT INTERVENCION QUIRÚRGICA GRUPO 6</t>
  </si>
  <si>
    <t>FORFAIT INTERVENCION QUIRÚRGICA GRUPO 7</t>
  </si>
  <si>
    <t>FORFAIT INTERVENCION QUIRÚRGICA GRUPO 8</t>
  </si>
  <si>
    <t>AYUDANTIA</t>
  </si>
  <si>
    <t>AYUDANTIA GRUPO 3</t>
  </si>
  <si>
    <t>AYUDANTIA GRUPO 4</t>
  </si>
  <si>
    <t>AYUDANTIA GRUPO 5</t>
  </si>
  <si>
    <t>AYUDANTIA GRUPO 6</t>
  </si>
  <si>
    <t>AYUDANTIA GRUPO 7</t>
  </si>
  <si>
    <t>AYUDANTIA GRUPO 8</t>
  </si>
  <si>
    <t>HONORARIOS MEDICOS</t>
  </si>
  <si>
    <t>GRUPO 0</t>
  </si>
  <si>
    <t>GRUPO 1</t>
  </si>
  <si>
    <t>GRUPO 2</t>
  </si>
  <si>
    <t>GRUPO 3</t>
  </si>
  <si>
    <t>GRUPO 4</t>
  </si>
  <si>
    <t>GRUPO 5</t>
  </si>
  <si>
    <t>GRUPO 6</t>
  </si>
  <si>
    <t>GRUPO 7</t>
  </si>
  <si>
    <t>GRUPO 8</t>
  </si>
  <si>
    <t>HONORARIOS ANESTESISTA</t>
  </si>
  <si>
    <t>TOTAL C*A</t>
  </si>
  <si>
    <t>IMPORTE</t>
  </si>
  <si>
    <t>MATERIAL SANITARIO, MATERIAL DE OSTEOSINTESIS/OTROS CONCEPTOS NO PREVISTO EN LISTADO ANTERIOR PARA INTERVENCIONES QUIRÚRGICAS</t>
  </si>
  <si>
    <t>IMPORTE OFERTA ECONOMICA 2 Años</t>
  </si>
  <si>
    <t>(TOTAL C*A) + (OFERTA ECONÓMICA MATERIAL SANITARIO/OTROS CONCEPTOS NO PREVISTO EN LISTADO ANTERIOR PARA INTERVENCIONES QUIRÚRGICAS)</t>
  </si>
  <si>
    <t>ANEXO I BIS. DESGLOSE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</si>
</sst>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u/>
      <sz val="10"/>
      <name val="Calibri"/>
      <family val="2"/>
    </font>
    <font>
      <sz val="10"/>
      <color theme="1"/>
      <name val="Aptos Narrow"/>
      <family val="2"/>
      <scheme val="minor"/>
    </font>
    <font>
      <b/>
      <sz val="11"/>
      <name val="Calibri"/>
      <family val="2"/>
    </font>
    <font>
      <b/>
      <sz val="18"/>
      <name val="Calibri"/>
      <family val="2"/>
    </font>
    <font>
      <sz val="1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/>
    </xf>
    <xf numFmtId="8" fontId="3" fillId="3" borderId="3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/>
    </xf>
    <xf numFmtId="8" fontId="3" fillId="4" borderId="3" xfId="0" applyNumberFormat="1" applyFont="1" applyFill="1" applyBorder="1" applyAlignment="1">
      <alignment horizontal="center" vertical="center"/>
    </xf>
    <xf numFmtId="164" fontId="3" fillId="4" borderId="3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 wrapText="1"/>
    </xf>
    <xf numFmtId="1" fontId="3" fillId="4" borderId="3" xfId="0" applyNumberFormat="1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1" fontId="3" fillId="3" borderId="3" xfId="0" applyNumberFormat="1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3" fillId="4" borderId="0" xfId="0" applyFont="1" applyFill="1" applyAlignment="1">
      <alignment horizontal="left" vertical="center"/>
    </xf>
    <xf numFmtId="0" fontId="6" fillId="0" borderId="0" xfId="0" applyFont="1"/>
    <xf numFmtId="0" fontId="7" fillId="2" borderId="5" xfId="0" applyFont="1" applyFill="1" applyBorder="1" applyAlignment="1">
      <alignment horizontal="right" vertical="center"/>
    </xf>
    <xf numFmtId="8" fontId="7" fillId="2" borderId="3" xfId="0" applyNumberFormat="1" applyFont="1" applyFill="1" applyBorder="1" applyAlignment="1">
      <alignment horizontal="right"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3" fillId="3" borderId="14" xfId="0" applyNumberFormat="1" applyFont="1" applyFill="1" applyBorder="1" applyAlignment="1">
      <alignment horizontal="center" vertical="center" wrapText="1"/>
    </xf>
    <xf numFmtId="164" fontId="3" fillId="3" borderId="15" xfId="0" applyNumberFormat="1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9" fillId="0" borderId="15" xfId="0" applyFont="1" applyBorder="1" applyAlignment="1">
      <alignment horizontal="right" vertical="center"/>
    </xf>
    <xf numFmtId="0" fontId="9" fillId="0" borderId="18" xfId="0" applyFont="1" applyBorder="1" applyAlignment="1">
      <alignment horizontal="right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8" fontId="9" fillId="0" borderId="14" xfId="0" applyNumberFormat="1" applyFont="1" applyBorder="1" applyAlignment="1">
      <alignment horizontal="right" vertical="center"/>
    </xf>
    <xf numFmtId="8" fontId="3" fillId="3" borderId="8" xfId="0" applyNumberFormat="1" applyFont="1" applyFill="1" applyBorder="1" applyAlignment="1">
      <alignment horizontal="center" vertical="center"/>
    </xf>
    <xf numFmtId="8" fontId="3" fillId="4" borderId="1" xfId="0" applyNumberFormat="1" applyFont="1" applyFill="1" applyBorder="1" applyAlignment="1">
      <alignment horizontal="center" vertical="center"/>
    </xf>
    <xf numFmtId="8" fontId="3" fillId="3" borderId="1" xfId="0" applyNumberFormat="1" applyFont="1" applyFill="1" applyBorder="1" applyAlignment="1">
      <alignment horizontal="center" vertical="center"/>
    </xf>
    <xf numFmtId="164" fontId="3" fillId="3" borderId="8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 applyProtection="1">
      <alignment horizontal="center" vertical="center"/>
      <protection locked="0"/>
    </xf>
    <xf numFmtId="164" fontId="3" fillId="4" borderId="3" xfId="0" applyNumberFormat="1" applyFont="1" applyFill="1" applyBorder="1" applyAlignment="1" applyProtection="1">
      <alignment horizontal="center" vertical="center"/>
      <protection locked="0"/>
    </xf>
    <xf numFmtId="164" fontId="3" fillId="4" borderId="3" xfId="0" applyNumberFormat="1" applyFont="1" applyFill="1" applyBorder="1" applyAlignment="1" applyProtection="1">
      <alignment horizontal="right" vertical="center"/>
      <protection locked="0"/>
    </xf>
    <xf numFmtId="164" fontId="3" fillId="3" borderId="8" xfId="0" applyNumberFormat="1" applyFont="1" applyFill="1" applyBorder="1" applyAlignment="1" applyProtection="1">
      <alignment horizontal="right" vertical="center"/>
      <protection locked="0"/>
    </xf>
    <xf numFmtId="164" fontId="3" fillId="4" borderId="1" xfId="0" applyNumberFormat="1" applyFont="1" applyFill="1" applyBorder="1" applyAlignment="1" applyProtection="1">
      <alignment horizontal="right" vertical="center"/>
      <protection locked="0"/>
    </xf>
    <xf numFmtId="164" fontId="3" fillId="3" borderId="1" xfId="0" applyNumberFormat="1" applyFont="1" applyFill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LICITACIONES\Licitaciones%202025\CS-2025%205101%200013%20Hospital%20de%20Jerez\CRITERIOS%20HOSPITAL%20JEREZ.xlsx" TargetMode="External"/><Relationship Id="rId1" Type="http://schemas.openxmlformats.org/officeDocument/2006/relationships/externalLinkPath" Target="/LICITACIONES/Licitaciones%202025/CS-2025%205101%200013%20Hospital%20de%20Jerez/CRITERIOS%20HOSPITAL%20JEREZ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BJETIVOS"/>
      <sheetName val="SUBJETIVOS"/>
      <sheetName val="RESUMEN"/>
      <sheetName val="PBL"/>
      <sheetName val="Calculo oferta economica"/>
      <sheetName val="OFERTA ECONOMICA"/>
      <sheetName val="Consumo puerta del Sur"/>
      <sheetName val="Detalle 2024 Puerta del Sur"/>
      <sheetName val="Consumo Juan Grande"/>
      <sheetName val="Detalle 2024 Juan Grand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">
          <cell r="J4">
            <v>111</v>
          </cell>
          <cell r="O4">
            <v>87</v>
          </cell>
        </row>
        <row r="5">
          <cell r="J5">
            <v>6</v>
          </cell>
          <cell r="O5">
            <v>60</v>
          </cell>
        </row>
        <row r="6">
          <cell r="J6">
            <v>30</v>
          </cell>
          <cell r="O6">
            <v>25</v>
          </cell>
        </row>
        <row r="8">
          <cell r="J8">
            <v>144</v>
          </cell>
          <cell r="O8">
            <v>60</v>
          </cell>
        </row>
        <row r="9">
          <cell r="J9">
            <v>36</v>
          </cell>
          <cell r="O9">
            <v>52</v>
          </cell>
        </row>
        <row r="11">
          <cell r="J11">
            <v>30</v>
          </cell>
          <cell r="O11">
            <v>18</v>
          </cell>
        </row>
        <row r="13">
          <cell r="J13">
            <v>2</v>
          </cell>
          <cell r="O13">
            <v>150</v>
          </cell>
        </row>
        <row r="15">
          <cell r="J15">
            <v>24</v>
          </cell>
          <cell r="O15">
            <v>15</v>
          </cell>
        </row>
        <row r="17">
          <cell r="J17">
            <v>2</v>
          </cell>
          <cell r="O17">
            <v>130</v>
          </cell>
        </row>
        <row r="18">
          <cell r="J18">
            <v>12</v>
          </cell>
          <cell r="O18">
            <v>50</v>
          </cell>
        </row>
        <row r="19">
          <cell r="J19">
            <v>9</v>
          </cell>
          <cell r="O19">
            <v>85</v>
          </cell>
        </row>
        <row r="20">
          <cell r="J20">
            <v>3</v>
          </cell>
          <cell r="O20">
            <v>150</v>
          </cell>
        </row>
        <row r="21">
          <cell r="J21">
            <v>2</v>
          </cell>
          <cell r="O21">
            <v>100</v>
          </cell>
        </row>
        <row r="22">
          <cell r="J22">
            <v>2</v>
          </cell>
          <cell r="O22">
            <v>45</v>
          </cell>
        </row>
        <row r="23">
          <cell r="J23">
            <v>48</v>
          </cell>
          <cell r="O23">
            <v>180</v>
          </cell>
        </row>
        <row r="24">
          <cell r="J24">
            <v>3</v>
          </cell>
          <cell r="O24">
            <v>190</v>
          </cell>
        </row>
        <row r="26">
          <cell r="J26">
            <v>2</v>
          </cell>
          <cell r="O26">
            <v>80</v>
          </cell>
        </row>
        <row r="27">
          <cell r="J27">
            <v>2</v>
          </cell>
          <cell r="O27">
            <v>125</v>
          </cell>
        </row>
        <row r="28">
          <cell r="J28">
            <v>2</v>
          </cell>
          <cell r="O28">
            <v>94</v>
          </cell>
        </row>
        <row r="29">
          <cell r="J29">
            <v>2</v>
          </cell>
          <cell r="O29">
            <v>40</v>
          </cell>
        </row>
        <row r="31">
          <cell r="J31">
            <v>2</v>
          </cell>
          <cell r="O31">
            <v>35</v>
          </cell>
        </row>
        <row r="33">
          <cell r="J33">
            <v>2</v>
          </cell>
          <cell r="O33">
            <v>69.63</v>
          </cell>
        </row>
        <row r="34">
          <cell r="J34">
            <v>3</v>
          </cell>
          <cell r="O34">
            <v>180</v>
          </cell>
        </row>
        <row r="38">
          <cell r="J38">
            <v>6</v>
          </cell>
          <cell r="O38">
            <v>9</v>
          </cell>
        </row>
        <row r="43">
          <cell r="J43">
            <v>21</v>
          </cell>
          <cell r="O43">
            <v>80</v>
          </cell>
        </row>
        <row r="44">
          <cell r="J44">
            <v>61.5</v>
          </cell>
          <cell r="O44">
            <v>260</v>
          </cell>
        </row>
        <row r="45">
          <cell r="O45">
            <v>760</v>
          </cell>
        </row>
        <row r="46">
          <cell r="J46">
            <v>2</v>
          </cell>
          <cell r="O46">
            <v>110</v>
          </cell>
        </row>
        <row r="48">
          <cell r="J48">
            <v>4</v>
          </cell>
        </row>
        <row r="49">
          <cell r="J49">
            <v>1</v>
          </cell>
        </row>
        <row r="50">
          <cell r="J50">
            <v>2</v>
          </cell>
        </row>
        <row r="52">
          <cell r="J52">
            <v>9</v>
          </cell>
        </row>
        <row r="53">
          <cell r="J53">
            <v>1</v>
          </cell>
        </row>
        <row r="54">
          <cell r="J54">
            <v>1</v>
          </cell>
        </row>
        <row r="68">
          <cell r="L68">
            <v>145.80000000000001</v>
          </cell>
        </row>
        <row r="69">
          <cell r="L69">
            <v>243</v>
          </cell>
        </row>
        <row r="70">
          <cell r="L70">
            <v>437.4</v>
          </cell>
        </row>
        <row r="71">
          <cell r="L71">
            <v>826.2</v>
          </cell>
        </row>
        <row r="72">
          <cell r="L72">
            <v>1166.4000000000001</v>
          </cell>
        </row>
        <row r="73">
          <cell r="L73">
            <v>1555.2</v>
          </cell>
        </row>
        <row r="74">
          <cell r="L74">
            <v>2041.2</v>
          </cell>
        </row>
        <row r="75">
          <cell r="L75">
            <v>2430</v>
          </cell>
        </row>
        <row r="76">
          <cell r="L76">
            <v>2916</v>
          </cell>
        </row>
      </sheetData>
      <sheetData sheetId="5" refreshError="1"/>
      <sheetData sheetId="6">
        <row r="3">
          <cell r="A3" t="str">
            <v>Etiquetas de fila</v>
          </cell>
        </row>
      </sheetData>
      <sheetData sheetId="7" refreshError="1"/>
      <sheetData sheetId="8">
        <row r="3">
          <cell r="A3" t="str">
            <v>Etiquetas de fila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5819D-97B0-47F6-BD3B-2B4B5220494D}">
  <dimension ref="B1:F80"/>
  <sheetViews>
    <sheetView showGridLines="0" tabSelected="1" workbookViewId="0">
      <selection activeCell="E72" sqref="E72"/>
    </sheetView>
  </sheetViews>
  <sheetFormatPr baseColWidth="10" defaultRowHeight="15" x14ac:dyDescent="0.25"/>
  <cols>
    <col min="2" max="2" width="91.5703125" customWidth="1"/>
  </cols>
  <sheetData>
    <row r="1" spans="2:6" ht="15.75" thickBot="1" x14ac:dyDescent="0.3"/>
    <row r="2" spans="2:6" ht="15.75" thickBot="1" x14ac:dyDescent="0.3">
      <c r="B2" s="53" t="s">
        <v>72</v>
      </c>
      <c r="C2" s="54"/>
      <c r="D2" s="54"/>
      <c r="E2" s="54"/>
      <c r="F2" s="55"/>
    </row>
    <row r="3" spans="2:6" ht="15.75" thickBot="1" x14ac:dyDescent="0.3"/>
    <row r="4" spans="2:6" ht="36.75" thickBot="1" x14ac:dyDescent="0.3">
      <c r="C4" s="1" t="s">
        <v>0</v>
      </c>
      <c r="D4" s="2" t="s">
        <v>1</v>
      </c>
      <c r="E4" s="2" t="s">
        <v>2</v>
      </c>
      <c r="F4" s="2" t="s">
        <v>3</v>
      </c>
    </row>
    <row r="5" spans="2:6" ht="51.75" thickBot="1" x14ac:dyDescent="0.3">
      <c r="B5" s="3" t="s">
        <v>4</v>
      </c>
      <c r="C5" s="4">
        <f>'[1]Calculo oferta economica'!J4</f>
        <v>111</v>
      </c>
      <c r="D5" s="5">
        <f>'[1]Calculo oferta economica'!O4</f>
        <v>87</v>
      </c>
      <c r="E5" s="63"/>
      <c r="F5" s="6">
        <f>E5*C5</f>
        <v>0</v>
      </c>
    </row>
    <row r="6" spans="2:6" ht="15.75" thickBot="1" x14ac:dyDescent="0.3">
      <c r="B6" s="7" t="s">
        <v>5</v>
      </c>
      <c r="C6" s="8">
        <f>('[1]Calculo oferta economica'!J5)+5</f>
        <v>11</v>
      </c>
      <c r="D6" s="9">
        <f>'[1]Calculo oferta economica'!O5</f>
        <v>60</v>
      </c>
      <c r="E6" s="64"/>
      <c r="F6" s="10">
        <f t="shared" ref="F6:F7" si="0">E6*C6</f>
        <v>0</v>
      </c>
    </row>
    <row r="7" spans="2:6" ht="15.75" thickBot="1" x14ac:dyDescent="0.3">
      <c r="B7" s="11" t="s">
        <v>6</v>
      </c>
      <c r="C7" s="4">
        <f>'[1]Calculo oferta economica'!J6</f>
        <v>30</v>
      </c>
      <c r="D7" s="5">
        <f>'[1]Calculo oferta economica'!O6</f>
        <v>25</v>
      </c>
      <c r="E7" s="63"/>
      <c r="F7" s="6">
        <f t="shared" si="0"/>
        <v>0</v>
      </c>
    </row>
    <row r="8" spans="2:6" x14ac:dyDescent="0.25">
      <c r="B8" s="12" t="s">
        <v>7</v>
      </c>
      <c r="C8" s="12"/>
      <c r="D8" s="12"/>
      <c r="E8" s="12"/>
      <c r="F8" s="13"/>
    </row>
    <row r="9" spans="2:6" ht="15.75" thickBot="1" x14ac:dyDescent="0.3">
      <c r="B9" s="7" t="s">
        <v>8</v>
      </c>
      <c r="C9" s="8">
        <f>'[1]Calculo oferta economica'!J8</f>
        <v>144</v>
      </c>
      <c r="D9" s="9">
        <f>'[1]Calculo oferta economica'!O8</f>
        <v>60</v>
      </c>
      <c r="E9" s="65"/>
      <c r="F9" s="10">
        <f t="shared" ref="F9:F10" si="1">E9*C9</f>
        <v>0</v>
      </c>
    </row>
    <row r="10" spans="2:6" ht="15.75" thickBot="1" x14ac:dyDescent="0.3">
      <c r="B10" s="14" t="s">
        <v>9</v>
      </c>
      <c r="C10" s="15">
        <f>'[1]Calculo oferta economica'!J9</f>
        <v>36</v>
      </c>
      <c r="D10" s="57">
        <f>'[1]Calculo oferta economica'!O9</f>
        <v>52</v>
      </c>
      <c r="E10" s="66"/>
      <c r="F10" s="60">
        <f t="shared" si="1"/>
        <v>0</v>
      </c>
    </row>
    <row r="11" spans="2:6" ht="15.75" thickBot="1" x14ac:dyDescent="0.3">
      <c r="B11" s="16" t="s">
        <v>11</v>
      </c>
      <c r="C11" s="17"/>
      <c r="D11" s="17"/>
      <c r="E11" s="17"/>
      <c r="F11" s="18"/>
    </row>
    <row r="12" spans="2:6" ht="15.75" thickBot="1" x14ac:dyDescent="0.3">
      <c r="B12" s="19" t="s">
        <v>12</v>
      </c>
      <c r="C12" s="20">
        <v>5</v>
      </c>
      <c r="D12" s="58">
        <v>30</v>
      </c>
      <c r="E12" s="67"/>
      <c r="F12" s="61">
        <f t="shared" ref="F12:F14" si="2">E12*C12</f>
        <v>0</v>
      </c>
    </row>
    <row r="13" spans="2:6" ht="15.75" thickBot="1" x14ac:dyDescent="0.3">
      <c r="B13" s="21" t="s">
        <v>13</v>
      </c>
      <c r="C13" s="22">
        <v>10</v>
      </c>
      <c r="D13" s="59">
        <v>20</v>
      </c>
      <c r="E13" s="68"/>
      <c r="F13" s="62">
        <f t="shared" si="2"/>
        <v>0</v>
      </c>
    </row>
    <row r="14" spans="2:6" ht="15.75" thickBot="1" x14ac:dyDescent="0.3">
      <c r="B14" s="19" t="s">
        <v>14</v>
      </c>
      <c r="C14" s="20">
        <f>'[1]Calculo oferta economica'!J11</f>
        <v>30</v>
      </c>
      <c r="D14" s="58">
        <f>'[1]Calculo oferta economica'!O11</f>
        <v>18</v>
      </c>
      <c r="E14" s="67"/>
      <c r="F14" s="61">
        <f t="shared" si="2"/>
        <v>0</v>
      </c>
    </row>
    <row r="15" spans="2:6" ht="15.75" thickBot="1" x14ac:dyDescent="0.3">
      <c r="B15" s="23" t="s">
        <v>15</v>
      </c>
      <c r="C15" s="23"/>
      <c r="D15" s="23"/>
      <c r="E15" s="23"/>
      <c r="F15" s="24"/>
    </row>
    <row r="16" spans="2:6" ht="15.75" thickBot="1" x14ac:dyDescent="0.3">
      <c r="B16" s="3" t="s">
        <v>16</v>
      </c>
      <c r="C16" s="4">
        <f>'[1]Calculo oferta economica'!J13</f>
        <v>2</v>
      </c>
      <c r="D16" s="5">
        <f>'[1]Calculo oferta economica'!O13</f>
        <v>150</v>
      </c>
      <c r="E16" s="63"/>
      <c r="F16" s="6">
        <f t="shared" ref="F16:F32" si="3">E16*C16</f>
        <v>0</v>
      </c>
    </row>
    <row r="17" spans="2:6" ht="15.75" thickBot="1" x14ac:dyDescent="0.3">
      <c r="B17" s="7" t="s">
        <v>17</v>
      </c>
      <c r="C17" s="8">
        <f>'[1]Calculo oferta economica'!J15</f>
        <v>24</v>
      </c>
      <c r="D17" s="9">
        <f>'[1]Calculo oferta economica'!O15</f>
        <v>15</v>
      </c>
      <c r="E17" s="64"/>
      <c r="F17" s="10">
        <f t="shared" si="3"/>
        <v>0</v>
      </c>
    </row>
    <row r="18" spans="2:6" ht="15.75" thickBot="1" x14ac:dyDescent="0.3">
      <c r="B18" s="3" t="s">
        <v>10</v>
      </c>
      <c r="C18" s="4">
        <f>'[1]Calculo oferta economica'!J17</f>
        <v>2</v>
      </c>
      <c r="D18" s="5">
        <f>'[1]Calculo oferta economica'!O17</f>
        <v>130</v>
      </c>
      <c r="E18" s="63"/>
      <c r="F18" s="6">
        <f t="shared" si="3"/>
        <v>0</v>
      </c>
    </row>
    <row r="19" spans="2:6" ht="15.75" thickBot="1" x14ac:dyDescent="0.3">
      <c r="B19" s="7" t="s">
        <v>18</v>
      </c>
      <c r="C19" s="8">
        <f>'[1]Calculo oferta economica'!J18</f>
        <v>12</v>
      </c>
      <c r="D19" s="9">
        <f>'[1]Calculo oferta economica'!O18</f>
        <v>50</v>
      </c>
      <c r="E19" s="64"/>
      <c r="F19" s="10">
        <f t="shared" si="3"/>
        <v>0</v>
      </c>
    </row>
    <row r="20" spans="2:6" ht="15.75" thickBot="1" x14ac:dyDescent="0.3">
      <c r="B20" s="3" t="s">
        <v>19</v>
      </c>
      <c r="C20" s="4">
        <f>'[1]Calculo oferta economica'!J19</f>
        <v>9</v>
      </c>
      <c r="D20" s="5">
        <f>'[1]Calculo oferta economica'!O19</f>
        <v>85</v>
      </c>
      <c r="E20" s="63"/>
      <c r="F20" s="6">
        <f t="shared" si="3"/>
        <v>0</v>
      </c>
    </row>
    <row r="21" spans="2:6" ht="15.75" thickBot="1" x14ac:dyDescent="0.3">
      <c r="B21" s="7" t="s">
        <v>20</v>
      </c>
      <c r="C21" s="8">
        <f>'[1]Calculo oferta economica'!J20</f>
        <v>3</v>
      </c>
      <c r="D21" s="9">
        <f>'[1]Calculo oferta economica'!O20</f>
        <v>150</v>
      </c>
      <c r="E21" s="64"/>
      <c r="F21" s="10">
        <f t="shared" si="3"/>
        <v>0</v>
      </c>
    </row>
    <row r="22" spans="2:6" ht="15.75" thickBot="1" x14ac:dyDescent="0.3">
      <c r="B22" s="3" t="s">
        <v>21</v>
      </c>
      <c r="C22" s="4">
        <f>'[1]Calculo oferta economica'!J21</f>
        <v>2</v>
      </c>
      <c r="D22" s="5">
        <f>'[1]Calculo oferta economica'!O21</f>
        <v>100</v>
      </c>
      <c r="E22" s="63"/>
      <c r="F22" s="6">
        <f t="shared" si="3"/>
        <v>0</v>
      </c>
    </row>
    <row r="23" spans="2:6" ht="15.75" thickBot="1" x14ac:dyDescent="0.3">
      <c r="B23" s="7" t="s">
        <v>22</v>
      </c>
      <c r="C23" s="8">
        <f>'[1]Calculo oferta economica'!J22</f>
        <v>2</v>
      </c>
      <c r="D23" s="9">
        <f>'[1]Calculo oferta economica'!O22</f>
        <v>45</v>
      </c>
      <c r="E23" s="64"/>
      <c r="F23" s="10">
        <f t="shared" si="3"/>
        <v>0</v>
      </c>
    </row>
    <row r="24" spans="2:6" ht="15.75" thickBot="1" x14ac:dyDescent="0.3">
      <c r="B24" s="3" t="s">
        <v>23</v>
      </c>
      <c r="C24" s="4">
        <f>'[1]Calculo oferta economica'!J23</f>
        <v>48</v>
      </c>
      <c r="D24" s="5">
        <f>'[1]Calculo oferta economica'!O23</f>
        <v>180</v>
      </c>
      <c r="E24" s="63"/>
      <c r="F24" s="6">
        <f t="shared" si="3"/>
        <v>0</v>
      </c>
    </row>
    <row r="25" spans="2:6" ht="15.75" thickBot="1" x14ac:dyDescent="0.3">
      <c r="B25" s="7" t="s">
        <v>24</v>
      </c>
      <c r="C25" s="8">
        <f>'[1]Calculo oferta economica'!J24</f>
        <v>3</v>
      </c>
      <c r="D25" s="9">
        <f>'[1]Calculo oferta economica'!O24</f>
        <v>190</v>
      </c>
      <c r="E25" s="64"/>
      <c r="F25" s="10">
        <f t="shared" si="3"/>
        <v>0</v>
      </c>
    </row>
    <row r="26" spans="2:6" ht="15.75" thickBot="1" x14ac:dyDescent="0.3">
      <c r="B26" s="3" t="s">
        <v>25</v>
      </c>
      <c r="C26" s="4">
        <f>'[1]Calculo oferta economica'!J26</f>
        <v>2</v>
      </c>
      <c r="D26" s="5">
        <f>'[1]Calculo oferta economica'!O26</f>
        <v>80</v>
      </c>
      <c r="E26" s="63"/>
      <c r="F26" s="6">
        <f t="shared" si="3"/>
        <v>0</v>
      </c>
    </row>
    <row r="27" spans="2:6" ht="15.75" thickBot="1" x14ac:dyDescent="0.3">
      <c r="B27" s="7" t="s">
        <v>26</v>
      </c>
      <c r="C27" s="8">
        <f>'[1]Calculo oferta economica'!J27</f>
        <v>2</v>
      </c>
      <c r="D27" s="9">
        <f>'[1]Calculo oferta economica'!O27</f>
        <v>125</v>
      </c>
      <c r="E27" s="64"/>
      <c r="F27" s="10">
        <f t="shared" si="3"/>
        <v>0</v>
      </c>
    </row>
    <row r="28" spans="2:6" ht="15.75" thickBot="1" x14ac:dyDescent="0.3">
      <c r="B28" s="3" t="s">
        <v>27</v>
      </c>
      <c r="C28" s="4">
        <f>'[1]Calculo oferta economica'!J28</f>
        <v>2</v>
      </c>
      <c r="D28" s="5">
        <f>'[1]Calculo oferta economica'!O28</f>
        <v>94</v>
      </c>
      <c r="E28" s="63"/>
      <c r="F28" s="6">
        <f t="shared" si="3"/>
        <v>0</v>
      </c>
    </row>
    <row r="29" spans="2:6" ht="15.75" thickBot="1" x14ac:dyDescent="0.3">
      <c r="B29" s="7" t="s">
        <v>28</v>
      </c>
      <c r="C29" s="8">
        <f>'[1]Calculo oferta economica'!J29</f>
        <v>2</v>
      </c>
      <c r="D29" s="9">
        <f>'[1]Calculo oferta economica'!O29</f>
        <v>40</v>
      </c>
      <c r="E29" s="64"/>
      <c r="F29" s="10">
        <f t="shared" si="3"/>
        <v>0</v>
      </c>
    </row>
    <row r="30" spans="2:6" ht="15.75" thickBot="1" x14ac:dyDescent="0.3">
      <c r="B30" s="3" t="s">
        <v>29</v>
      </c>
      <c r="C30" s="4">
        <f>'[1]Calculo oferta economica'!J31</f>
        <v>2</v>
      </c>
      <c r="D30" s="5">
        <f>'[1]Calculo oferta economica'!O31</f>
        <v>35</v>
      </c>
      <c r="E30" s="63"/>
      <c r="F30" s="6">
        <f t="shared" si="3"/>
        <v>0</v>
      </c>
    </row>
    <row r="31" spans="2:6" ht="15.75" thickBot="1" x14ac:dyDescent="0.3">
      <c r="B31" s="7" t="s">
        <v>30</v>
      </c>
      <c r="C31" s="8">
        <f>'[1]Calculo oferta economica'!J33</f>
        <v>2</v>
      </c>
      <c r="D31" s="9">
        <f>'[1]Calculo oferta economica'!O33</f>
        <v>69.63</v>
      </c>
      <c r="E31" s="64"/>
      <c r="F31" s="10">
        <f t="shared" si="3"/>
        <v>0</v>
      </c>
    </row>
    <row r="32" spans="2:6" ht="15.75" thickBot="1" x14ac:dyDescent="0.3">
      <c r="B32" s="3" t="s">
        <v>31</v>
      </c>
      <c r="C32" s="4">
        <f>'[1]Calculo oferta economica'!J34</f>
        <v>3</v>
      </c>
      <c r="D32" s="5">
        <f>'[1]Calculo oferta economica'!O34</f>
        <v>180</v>
      </c>
      <c r="E32" s="63"/>
      <c r="F32" s="6">
        <f t="shared" si="3"/>
        <v>0</v>
      </c>
    </row>
    <row r="33" spans="2:6" ht="15.75" thickBot="1" x14ac:dyDescent="0.3">
      <c r="B33" s="25" t="s">
        <v>32</v>
      </c>
      <c r="C33" s="26"/>
      <c r="D33" s="26"/>
      <c r="E33" s="26"/>
      <c r="F33" s="27"/>
    </row>
    <row r="34" spans="2:6" ht="15.75" thickBot="1" x14ac:dyDescent="0.3">
      <c r="B34" s="7" t="s">
        <v>33</v>
      </c>
      <c r="C34" s="8">
        <f>'[1]Calculo oferta economica'!J38</f>
        <v>6</v>
      </c>
      <c r="D34" s="9">
        <f>'[1]Calculo oferta economica'!O38</f>
        <v>9</v>
      </c>
      <c r="E34" s="64"/>
      <c r="F34" s="10">
        <f>E34*C34</f>
        <v>0</v>
      </c>
    </row>
    <row r="35" spans="2:6" ht="15.75" thickBot="1" x14ac:dyDescent="0.3">
      <c r="B35" s="25" t="s">
        <v>34</v>
      </c>
      <c r="C35" s="26"/>
      <c r="D35" s="26"/>
      <c r="E35" s="26"/>
      <c r="F35" s="27"/>
    </row>
    <row r="36" spans="2:6" ht="39" thickBot="1" x14ac:dyDescent="0.3">
      <c r="B36" s="28" t="s">
        <v>35</v>
      </c>
      <c r="C36" s="4">
        <f>'[1]Calculo oferta economica'!J43</f>
        <v>21</v>
      </c>
      <c r="D36" s="5">
        <f>'[1]Calculo oferta economica'!O43</f>
        <v>80</v>
      </c>
      <c r="E36" s="63"/>
      <c r="F36" s="6">
        <f t="shared" ref="F36:F39" si="4">E36*C36</f>
        <v>0</v>
      </c>
    </row>
    <row r="37" spans="2:6" ht="15.75" thickBot="1" x14ac:dyDescent="0.3">
      <c r="B37" s="7" t="s">
        <v>36</v>
      </c>
      <c r="C37" s="29">
        <f>('[1]Calculo oferta economica'!J44)+15</f>
        <v>76.5</v>
      </c>
      <c r="D37" s="9">
        <f>'[1]Calculo oferta economica'!O44</f>
        <v>260</v>
      </c>
      <c r="E37" s="64"/>
      <c r="F37" s="10">
        <f t="shared" si="4"/>
        <v>0</v>
      </c>
    </row>
    <row r="38" spans="2:6" ht="15.75" thickBot="1" x14ac:dyDescent="0.3">
      <c r="B38" s="11" t="s">
        <v>37</v>
      </c>
      <c r="C38" s="4">
        <v>5</v>
      </c>
      <c r="D38" s="5">
        <f>'[1]Calculo oferta economica'!O45</f>
        <v>760</v>
      </c>
      <c r="E38" s="63"/>
      <c r="F38" s="6">
        <f t="shared" si="4"/>
        <v>0</v>
      </c>
    </row>
    <row r="39" spans="2:6" ht="15.75" thickBot="1" x14ac:dyDescent="0.3">
      <c r="B39" s="7" t="s">
        <v>38</v>
      </c>
      <c r="C39" s="29">
        <f>'[1]Calculo oferta economica'!J46</f>
        <v>2</v>
      </c>
      <c r="D39" s="9">
        <f>'[1]Calculo oferta economica'!O46</f>
        <v>110</v>
      </c>
      <c r="E39" s="64"/>
      <c r="F39" s="10">
        <f t="shared" si="4"/>
        <v>0</v>
      </c>
    </row>
    <row r="40" spans="2:6" ht="39" thickBot="1" x14ac:dyDescent="0.3">
      <c r="B40" s="30" t="s">
        <v>39</v>
      </c>
      <c r="C40" s="31"/>
      <c r="D40" s="31"/>
      <c r="E40" s="31"/>
      <c r="F40" s="32"/>
    </row>
    <row r="41" spans="2:6" ht="15.75" thickBot="1" x14ac:dyDescent="0.3">
      <c r="B41" s="7" t="s">
        <v>40</v>
      </c>
      <c r="C41" s="29">
        <f>'[1]Calculo oferta economica'!J48</f>
        <v>4</v>
      </c>
      <c r="D41" s="9">
        <v>170.5</v>
      </c>
      <c r="E41" s="64"/>
      <c r="F41" s="10">
        <f t="shared" ref="F41:F49" si="5">E41*C41</f>
        <v>0</v>
      </c>
    </row>
    <row r="42" spans="2:6" ht="15.75" thickBot="1" x14ac:dyDescent="0.3">
      <c r="B42" s="11" t="s">
        <v>41</v>
      </c>
      <c r="C42" s="33">
        <f>'[1]Calculo oferta economica'!J49</f>
        <v>1</v>
      </c>
      <c r="D42" s="5">
        <v>230.7</v>
      </c>
      <c r="E42" s="63"/>
      <c r="F42" s="6">
        <f t="shared" si="5"/>
        <v>0</v>
      </c>
    </row>
    <row r="43" spans="2:6" ht="15.75" thickBot="1" x14ac:dyDescent="0.3">
      <c r="B43" s="7" t="s">
        <v>42</v>
      </c>
      <c r="C43" s="29">
        <f>'[1]Calculo oferta economica'!J50</f>
        <v>2</v>
      </c>
      <c r="D43" s="9">
        <v>372.35</v>
      </c>
      <c r="E43" s="64"/>
      <c r="F43" s="10">
        <f t="shared" si="5"/>
        <v>0</v>
      </c>
    </row>
    <row r="44" spans="2:6" ht="15.75" thickBot="1" x14ac:dyDescent="0.3">
      <c r="B44" s="11" t="s">
        <v>43</v>
      </c>
      <c r="C44" s="33">
        <v>30</v>
      </c>
      <c r="D44" s="5">
        <v>554.5</v>
      </c>
      <c r="E44" s="63"/>
      <c r="F44" s="6">
        <f t="shared" si="5"/>
        <v>0</v>
      </c>
    </row>
    <row r="45" spans="2:6" ht="15.75" thickBot="1" x14ac:dyDescent="0.3">
      <c r="B45" s="7" t="s">
        <v>44</v>
      </c>
      <c r="C45" s="29">
        <f>'[1]Calculo oferta economica'!J52</f>
        <v>9</v>
      </c>
      <c r="D45" s="9">
        <v>713.75</v>
      </c>
      <c r="E45" s="64"/>
      <c r="F45" s="10">
        <f t="shared" si="5"/>
        <v>0</v>
      </c>
    </row>
    <row r="46" spans="2:6" ht="15.75" thickBot="1" x14ac:dyDescent="0.3">
      <c r="B46" s="11" t="s">
        <v>45</v>
      </c>
      <c r="C46" s="33">
        <f>'[1]Calculo oferta economica'!J53</f>
        <v>1</v>
      </c>
      <c r="D46" s="5">
        <v>932.25</v>
      </c>
      <c r="E46" s="63"/>
      <c r="F46" s="6">
        <f t="shared" si="5"/>
        <v>0</v>
      </c>
    </row>
    <row r="47" spans="2:6" ht="15.75" thickBot="1" x14ac:dyDescent="0.3">
      <c r="B47" s="7" t="s">
        <v>46</v>
      </c>
      <c r="C47" s="29">
        <f>'[1]Calculo oferta economica'!J54</f>
        <v>1</v>
      </c>
      <c r="D47" s="9">
        <v>1140.9000000000001</v>
      </c>
      <c r="E47" s="64"/>
      <c r="F47" s="10">
        <f t="shared" si="5"/>
        <v>0</v>
      </c>
    </row>
    <row r="48" spans="2:6" ht="15.75" thickBot="1" x14ac:dyDescent="0.3">
      <c r="B48" s="11" t="s">
        <v>47</v>
      </c>
      <c r="C48" s="4">
        <v>1</v>
      </c>
      <c r="D48" s="5">
        <v>1388.35</v>
      </c>
      <c r="E48" s="63"/>
      <c r="F48" s="6">
        <f t="shared" si="5"/>
        <v>0</v>
      </c>
    </row>
    <row r="49" spans="2:6" ht="15.75" thickBot="1" x14ac:dyDescent="0.3">
      <c r="B49" s="7" t="s">
        <v>48</v>
      </c>
      <c r="C49" s="8">
        <v>1</v>
      </c>
      <c r="D49" s="9">
        <v>1549.05</v>
      </c>
      <c r="E49" s="64"/>
      <c r="F49" s="10">
        <f t="shared" si="5"/>
        <v>0</v>
      </c>
    </row>
    <row r="50" spans="2:6" ht="15.75" thickBot="1" x14ac:dyDescent="0.3">
      <c r="B50" s="34" t="s">
        <v>49</v>
      </c>
      <c r="C50" s="35"/>
      <c r="D50" s="35"/>
      <c r="E50" s="35"/>
      <c r="F50" s="36"/>
    </row>
    <row r="51" spans="2:6" ht="15.75" thickBot="1" x14ac:dyDescent="0.3">
      <c r="B51" s="11" t="s">
        <v>50</v>
      </c>
      <c r="C51" s="4">
        <v>12</v>
      </c>
      <c r="D51" s="5">
        <f>D61*30%</f>
        <v>247.86</v>
      </c>
      <c r="E51" s="63"/>
      <c r="F51" s="6">
        <f t="shared" ref="F51:F56" si="6">E51*C51</f>
        <v>0</v>
      </c>
    </row>
    <row r="52" spans="2:6" ht="15.75" thickBot="1" x14ac:dyDescent="0.3">
      <c r="B52" s="7" t="s">
        <v>51</v>
      </c>
      <c r="C52" s="8">
        <v>3</v>
      </c>
      <c r="D52" s="9">
        <f t="shared" ref="D52:D55" si="7">D62*30%</f>
        <v>349.92</v>
      </c>
      <c r="E52" s="64"/>
      <c r="F52" s="10">
        <f t="shared" si="6"/>
        <v>0</v>
      </c>
    </row>
    <row r="53" spans="2:6" ht="15.75" thickBot="1" x14ac:dyDescent="0.3">
      <c r="B53" s="11" t="s">
        <v>52</v>
      </c>
      <c r="C53" s="4">
        <v>1</v>
      </c>
      <c r="D53" s="5">
        <f t="shared" si="7"/>
        <v>466.56</v>
      </c>
      <c r="E53" s="63"/>
      <c r="F53" s="6">
        <f t="shared" si="6"/>
        <v>0</v>
      </c>
    </row>
    <row r="54" spans="2:6" ht="15.75" thickBot="1" x14ac:dyDescent="0.3">
      <c r="B54" s="7" t="s">
        <v>53</v>
      </c>
      <c r="C54" s="8">
        <v>1</v>
      </c>
      <c r="D54" s="9">
        <f t="shared" si="7"/>
        <v>612.36</v>
      </c>
      <c r="E54" s="64"/>
      <c r="F54" s="10">
        <f t="shared" si="6"/>
        <v>0</v>
      </c>
    </row>
    <row r="55" spans="2:6" ht="15.75" thickBot="1" x14ac:dyDescent="0.3">
      <c r="B55" s="11" t="s">
        <v>54</v>
      </c>
      <c r="C55" s="4">
        <v>1</v>
      </c>
      <c r="D55" s="5">
        <f t="shared" si="7"/>
        <v>729</v>
      </c>
      <c r="E55" s="63"/>
      <c r="F55" s="6">
        <f t="shared" si="6"/>
        <v>0</v>
      </c>
    </row>
    <row r="56" spans="2:6" ht="15.75" thickBot="1" x14ac:dyDescent="0.3">
      <c r="B56" s="7" t="s">
        <v>55</v>
      </c>
      <c r="C56" s="8">
        <v>1</v>
      </c>
      <c r="D56" s="9">
        <f>D66*30%</f>
        <v>874.8</v>
      </c>
      <c r="E56" s="64"/>
      <c r="F56" s="10">
        <f t="shared" si="6"/>
        <v>0</v>
      </c>
    </row>
    <row r="57" spans="2:6" ht="15.75" thickBot="1" x14ac:dyDescent="0.3">
      <c r="B57" s="34" t="s">
        <v>56</v>
      </c>
      <c r="C57" s="35"/>
      <c r="D57" s="35"/>
      <c r="E57" s="35"/>
      <c r="F57" s="36"/>
    </row>
    <row r="58" spans="2:6" ht="15.75" thickBot="1" x14ac:dyDescent="0.3">
      <c r="B58" s="7" t="s">
        <v>57</v>
      </c>
      <c r="C58" s="8">
        <v>1</v>
      </c>
      <c r="D58" s="9">
        <f>'[1]Calculo oferta economica'!L68</f>
        <v>145.80000000000001</v>
      </c>
      <c r="E58" s="64"/>
      <c r="F58" s="10">
        <f t="shared" ref="F58:F66" si="8">E58*C58</f>
        <v>0</v>
      </c>
    </row>
    <row r="59" spans="2:6" ht="15.75" thickBot="1" x14ac:dyDescent="0.3">
      <c r="B59" s="11" t="s">
        <v>58</v>
      </c>
      <c r="C59" s="4">
        <v>1</v>
      </c>
      <c r="D59" s="5">
        <f>'[1]Calculo oferta economica'!L69</f>
        <v>243</v>
      </c>
      <c r="E59" s="63"/>
      <c r="F59" s="6">
        <f t="shared" si="8"/>
        <v>0</v>
      </c>
    </row>
    <row r="60" spans="2:6" ht="15.75" thickBot="1" x14ac:dyDescent="0.3">
      <c r="B60" s="7" t="s">
        <v>59</v>
      </c>
      <c r="C60" s="8">
        <v>3</v>
      </c>
      <c r="D60" s="9">
        <f>'[1]Calculo oferta economica'!L70</f>
        <v>437.4</v>
      </c>
      <c r="E60" s="64"/>
      <c r="F60" s="10">
        <f t="shared" si="8"/>
        <v>0</v>
      </c>
    </row>
    <row r="61" spans="2:6" ht="15.75" thickBot="1" x14ac:dyDescent="0.3">
      <c r="B61" s="11" t="s">
        <v>60</v>
      </c>
      <c r="C61" s="4">
        <v>9</v>
      </c>
      <c r="D61" s="5">
        <f>'[1]Calculo oferta economica'!L71</f>
        <v>826.2</v>
      </c>
      <c r="E61" s="63"/>
      <c r="F61" s="6">
        <f t="shared" si="8"/>
        <v>0</v>
      </c>
    </row>
    <row r="62" spans="2:6" ht="15.75" thickBot="1" x14ac:dyDescent="0.3">
      <c r="B62" s="7" t="s">
        <v>61</v>
      </c>
      <c r="C62" s="8">
        <v>3</v>
      </c>
      <c r="D62" s="9">
        <f>'[1]Calculo oferta economica'!L72</f>
        <v>1166.4000000000001</v>
      </c>
      <c r="E62" s="64"/>
      <c r="F62" s="10">
        <f t="shared" si="8"/>
        <v>0</v>
      </c>
    </row>
    <row r="63" spans="2:6" ht="15.75" thickBot="1" x14ac:dyDescent="0.3">
      <c r="B63" s="11" t="s">
        <v>62</v>
      </c>
      <c r="C63" s="4">
        <v>1</v>
      </c>
      <c r="D63" s="5">
        <f>'[1]Calculo oferta economica'!L73</f>
        <v>1555.2</v>
      </c>
      <c r="E63" s="63"/>
      <c r="F63" s="6">
        <f t="shared" si="8"/>
        <v>0</v>
      </c>
    </row>
    <row r="64" spans="2:6" ht="15.75" thickBot="1" x14ac:dyDescent="0.3">
      <c r="B64" s="7" t="s">
        <v>63</v>
      </c>
      <c r="C64" s="8">
        <v>1</v>
      </c>
      <c r="D64" s="9">
        <f>'[1]Calculo oferta economica'!L74</f>
        <v>2041.2</v>
      </c>
      <c r="E64" s="64"/>
      <c r="F64" s="10">
        <f t="shared" si="8"/>
        <v>0</v>
      </c>
    </row>
    <row r="65" spans="2:6" ht="15.75" thickBot="1" x14ac:dyDescent="0.3">
      <c r="B65" s="11" t="s">
        <v>64</v>
      </c>
      <c r="C65" s="4">
        <v>1</v>
      </c>
      <c r="D65" s="5">
        <f>'[1]Calculo oferta economica'!L75</f>
        <v>2430</v>
      </c>
      <c r="E65" s="63"/>
      <c r="F65" s="6">
        <f t="shared" si="8"/>
        <v>0</v>
      </c>
    </row>
    <row r="66" spans="2:6" ht="15.75" thickBot="1" x14ac:dyDescent="0.3">
      <c r="B66" s="7" t="s">
        <v>65</v>
      </c>
      <c r="C66" s="8">
        <v>1</v>
      </c>
      <c r="D66" s="9">
        <f>'[1]Calculo oferta economica'!L76</f>
        <v>2916</v>
      </c>
      <c r="E66" s="64"/>
      <c r="F66" s="10">
        <f t="shared" si="8"/>
        <v>0</v>
      </c>
    </row>
    <row r="67" spans="2:6" ht="15.75" thickBot="1" x14ac:dyDescent="0.3">
      <c r="B67" s="34" t="s">
        <v>66</v>
      </c>
      <c r="C67" s="35"/>
      <c r="D67" s="35"/>
      <c r="E67" s="35"/>
      <c r="F67" s="36"/>
    </row>
    <row r="68" spans="2:6" ht="15.75" thickBot="1" x14ac:dyDescent="0.3">
      <c r="B68" s="7" t="s">
        <v>58</v>
      </c>
      <c r="C68" s="8">
        <v>1</v>
      </c>
      <c r="D68" s="9">
        <v>170.17</v>
      </c>
      <c r="E68" s="64"/>
      <c r="F68" s="10">
        <f t="shared" ref="F68:F73" si="9">E68*C68</f>
        <v>0</v>
      </c>
    </row>
    <row r="69" spans="2:6" ht="15.75" thickBot="1" x14ac:dyDescent="0.3">
      <c r="B69" s="11" t="s">
        <v>59</v>
      </c>
      <c r="C69" s="33">
        <v>3</v>
      </c>
      <c r="D69" s="5">
        <v>192</v>
      </c>
      <c r="E69" s="63"/>
      <c r="F69" s="6">
        <f t="shared" si="9"/>
        <v>0</v>
      </c>
    </row>
    <row r="70" spans="2:6" ht="15.75" thickBot="1" x14ac:dyDescent="0.3">
      <c r="B70" s="7" t="s">
        <v>60</v>
      </c>
      <c r="C70" s="29">
        <f>9+1</f>
        <v>10</v>
      </c>
      <c r="D70" s="9">
        <v>271.44</v>
      </c>
      <c r="E70" s="64"/>
      <c r="F70" s="10">
        <f t="shared" si="9"/>
        <v>0</v>
      </c>
    </row>
    <row r="71" spans="2:6" ht="15.75" thickBot="1" x14ac:dyDescent="0.3">
      <c r="B71" s="11" t="s">
        <v>61</v>
      </c>
      <c r="C71" s="4">
        <f>3+1</f>
        <v>4</v>
      </c>
      <c r="D71" s="5">
        <v>372.7</v>
      </c>
      <c r="E71" s="63"/>
      <c r="F71" s="6">
        <f t="shared" si="9"/>
        <v>0</v>
      </c>
    </row>
    <row r="72" spans="2:6" ht="15.75" thickBot="1" x14ac:dyDescent="0.3">
      <c r="B72" s="7" t="s">
        <v>62</v>
      </c>
      <c r="C72" s="8">
        <f>1+1</f>
        <v>2</v>
      </c>
      <c r="D72" s="9">
        <v>508.42</v>
      </c>
      <c r="E72" s="64"/>
      <c r="F72" s="10">
        <f t="shared" si="9"/>
        <v>0</v>
      </c>
    </row>
    <row r="73" spans="2:6" ht="15.75" thickBot="1" x14ac:dyDescent="0.3">
      <c r="B73" s="11" t="s">
        <v>63</v>
      </c>
      <c r="C73" s="4">
        <v>1</v>
      </c>
      <c r="D73" s="5">
        <v>746.46</v>
      </c>
      <c r="E73" s="63"/>
      <c r="F73" s="6">
        <f t="shared" si="9"/>
        <v>0</v>
      </c>
    </row>
    <row r="74" spans="2:6" ht="15.75" thickBot="1" x14ac:dyDescent="0.3">
      <c r="B74" s="37"/>
      <c r="C74" s="38"/>
      <c r="D74" s="38"/>
      <c r="E74" s="39" t="s">
        <v>67</v>
      </c>
      <c r="F74" s="40">
        <f>SUM(F5:F73)</f>
        <v>0</v>
      </c>
    </row>
    <row r="75" spans="2:6" ht="15.75" thickBot="1" x14ac:dyDescent="0.3">
      <c r="B75" s="38"/>
      <c r="C75" s="38"/>
      <c r="D75" s="38"/>
      <c r="E75" s="38"/>
      <c r="F75" s="38"/>
    </row>
    <row r="76" spans="2:6" ht="15.75" thickBot="1" x14ac:dyDescent="0.3">
      <c r="B76" s="38"/>
      <c r="C76" s="41" t="s">
        <v>68</v>
      </c>
      <c r="D76" s="42"/>
      <c r="E76" s="42"/>
      <c r="F76" s="43"/>
    </row>
    <row r="77" spans="2:6" ht="26.25" thickBot="1" x14ac:dyDescent="0.3">
      <c r="B77" s="3" t="s">
        <v>69</v>
      </c>
      <c r="C77" s="44">
        <v>60000</v>
      </c>
      <c r="D77" s="45"/>
      <c r="E77" s="45"/>
      <c r="F77" s="46"/>
    </row>
    <row r="78" spans="2:6" ht="15.75" thickBot="1" x14ac:dyDescent="0.3">
      <c r="B78" s="38"/>
      <c r="C78" s="38"/>
      <c r="D78" s="38"/>
      <c r="E78" s="38"/>
      <c r="F78" s="38"/>
    </row>
    <row r="79" spans="2:6" ht="24" thickBot="1" x14ac:dyDescent="0.3">
      <c r="B79" s="47" t="s">
        <v>70</v>
      </c>
      <c r="C79" s="48"/>
      <c r="D79" s="48"/>
      <c r="E79" s="48"/>
      <c r="F79" s="49"/>
    </row>
    <row r="80" spans="2:6" ht="30.75" thickBot="1" x14ac:dyDescent="0.3">
      <c r="B80" s="50" t="s">
        <v>71</v>
      </c>
      <c r="C80" s="56">
        <f>F74+C77</f>
        <v>60000</v>
      </c>
      <c r="D80" s="51"/>
      <c r="E80" s="51"/>
      <c r="F80" s="52"/>
    </row>
  </sheetData>
  <sheetProtection algorithmName="SHA-512" hashValue="G3Rp+bGbAezP5CwMmf2ti51fJQgA5ddfmMOpA6zUKG5K6+XtdtZ5OguktPdvASiKZKDN0ceQZZa3TUrR+76hMA==" saltValue="bvcBZkF5/uItoTLxMKG/BQ==" spinCount="100000" sheet="1" objects="1" scenarios="1"/>
  <mergeCells count="13">
    <mergeCell ref="C80:F80"/>
    <mergeCell ref="B2:F2"/>
    <mergeCell ref="B50:F50"/>
    <mergeCell ref="B57:F57"/>
    <mergeCell ref="B67:F67"/>
    <mergeCell ref="C76:F76"/>
    <mergeCell ref="C77:F77"/>
    <mergeCell ref="B79:F79"/>
    <mergeCell ref="B8:F8"/>
    <mergeCell ref="B11:F11"/>
    <mergeCell ref="B15:F15"/>
    <mergeCell ref="B33:F33"/>
    <mergeCell ref="B35:F35"/>
  </mergeCells>
  <dataValidations count="2">
    <dataValidation type="decimal" operator="lessThan" allowBlank="1" showInputMessage="1" showErrorMessage="1" errorTitle="ERROR" error="IMPORTE SUPERIOR AL PRECIO MÁXIMO UNITARIO" sqref="E68:E73 E9:E10 E12:E14 E16:E32 E34 E36:E39 E41:E49 E51:E56 E58:E66 E6:E7" xr:uid="{BA52E007-9DE1-4372-A4DE-5F9EEFD32DFE}">
      <formula1>D6</formula1>
    </dataValidation>
    <dataValidation type="decimal" operator="lessThan" allowBlank="1" showInputMessage="1" showErrorMessage="1" errorTitle="ERROR" error="IMPORTE SUPERIOR AL PRECIO MÁXIMO UNITARIO" promptTitle="ERROR" sqref="E5" xr:uid="{1A66D0F2-AA3D-4A6B-BBBC-BDAD01A57C3D}">
      <formula1>D5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>MUTUA DE ANDALUCIA Y CEUTA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Sanchez Calle</dc:creator>
  <cp:lastModifiedBy>Cristina Sanchez Calle</cp:lastModifiedBy>
  <dcterms:created xsi:type="dcterms:W3CDTF">2025-05-20T11:04:00Z</dcterms:created>
  <dcterms:modified xsi:type="dcterms:W3CDTF">2025-05-20T11:19:08Z</dcterms:modified>
</cp:coreProperties>
</file>